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olkersrV2/Documents/FERWebSite2010/-NewWebsite/_pecourse/1A6_DesignPrinciples/"/>
    </mc:Choice>
  </mc:AlternateContent>
  <xr:revisionPtr revIDLastSave="0" documentId="13_ncr:1_{25B86A2D-FA58-6F40-AAB9-E430A38FB803}" xr6:coauthVersionLast="36" xr6:coauthVersionMax="45" xr10:uidLastSave="{00000000-0000-0000-0000-000000000000}"/>
  <bookViews>
    <workbookView xWindow="0" yWindow="460" windowWidth="32280" windowHeight="19100" tabRatio="500" xr2:uid="{00000000-000D-0000-FFFF-FFFF00000000}"/>
  </bookViews>
  <sheets>
    <sheet name="Abbe Error" sheetId="3" r:id="rId1"/>
  </sheets>
  <definedNames>
    <definedName name="_density">'Abbe Error'!#REF!</definedName>
    <definedName name="_rou">'Abbe Error'!#REF!</definedName>
    <definedName name="A_active">'Abbe Error'!#REF!</definedName>
    <definedName name="A_overide">'Abbe Error'!#REF!</definedName>
    <definedName name="A_table">'Abbe Error'!#REF!</definedName>
    <definedName name="Across">'Abbe Error'!#REF!</definedName>
    <definedName name="C_active">'Abbe Error'!#REF!</definedName>
    <definedName name="C_buckle">'Abbe Error'!#REF!</definedName>
    <definedName name="C_constant">'Abbe Error'!#REF!</definedName>
    <definedName name="C_mat">'Abbe Error'!#REF!</definedName>
    <definedName name="C_select">'Abbe Error'!#REF!</definedName>
    <definedName name="E_youngmod">'Abbe Error'!#REF!</definedName>
    <definedName name="Fbuckle">'Abbe Error'!#REF!</definedName>
    <definedName name="I_active">'Abbe Error'!#REF!</definedName>
    <definedName name="I_overide">'Abbe Error'!#REF!</definedName>
    <definedName name="I_polar">'Abbe Error'!#REF!</definedName>
    <definedName name="I_table">'Abbe Error'!#REF!</definedName>
    <definedName name="k_active">'Abbe Error'!#REF!</definedName>
    <definedName name="k_const">'Abbe Error'!#REF!</definedName>
    <definedName name="k_overide">'Abbe Error'!#REF!</definedName>
    <definedName name="L_column">'Abbe Error'!#REF!</definedName>
    <definedName name="mode">'Abbe Error'!#REF!</definedName>
    <definedName name="select_boundary">'Abbe Error'!#REF!</definedName>
    <definedName name="select_Cconst">'Abbe Error'!#REF!</definedName>
    <definedName name="select_geom">'Abbe Error'!#REF!</definedName>
    <definedName name="select_overide">'Abbe Error'!#REF!</definedName>
    <definedName name="sigma_yield">'Abbe Error'!#REF!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3" l="1"/>
  <c r="I8" i="3"/>
  <c r="C9" i="3"/>
  <c r="C10" i="3"/>
  <c r="C11" i="3"/>
  <c r="C12" i="3"/>
  <c r="C8" i="3"/>
  <c r="J9" i="3"/>
  <c r="J10" i="3"/>
  <c r="J11" i="3"/>
  <c r="J12" i="3"/>
  <c r="F9" i="3" l="1"/>
  <c r="F10" i="3"/>
  <c r="F11" i="3"/>
  <c r="F12" i="3"/>
  <c r="F8" i="3"/>
  <c r="D11" i="3"/>
  <c r="M11" i="3" s="1"/>
  <c r="N11" i="3" s="1"/>
  <c r="D12" i="3"/>
  <c r="M12" i="3" s="1"/>
  <c r="N12" i="3" s="1"/>
  <c r="D8" i="3"/>
  <c r="M8" i="3" s="1"/>
  <c r="N8" i="3" s="1"/>
  <c r="D9" i="3"/>
  <c r="M9" i="3" s="1"/>
  <c r="D10" i="3"/>
  <c r="M10" i="3" s="1"/>
  <c r="N10" i="3" s="1"/>
  <c r="G12" i="3"/>
  <c r="H12" i="3" s="1"/>
  <c r="I12" i="3" s="1"/>
  <c r="K12" i="3" s="1"/>
  <c r="G11" i="3"/>
  <c r="H11" i="3" s="1"/>
  <c r="G10" i="3"/>
  <c r="H10" i="3" s="1"/>
  <c r="G9" i="3"/>
  <c r="H9" i="3" s="1"/>
  <c r="I9" i="3" s="1"/>
  <c r="K9" i="3" s="1"/>
  <c r="H8" i="3"/>
  <c r="K8" i="3" s="1"/>
  <c r="O9" i="3" l="1"/>
  <c r="P9" i="3" s="1"/>
  <c r="O8" i="3"/>
  <c r="P8" i="3" s="1"/>
  <c r="O12" i="3"/>
  <c r="P12" i="3" s="1"/>
  <c r="I10" i="3"/>
  <c r="K10" i="3" s="1"/>
  <c r="O10" i="3" s="1"/>
  <c r="P10" i="3" s="1"/>
  <c r="I11" i="3"/>
  <c r="K11" i="3" s="1"/>
  <c r="O11" i="3" s="1"/>
  <c r="P11" i="3" s="1"/>
  <c r="N9" i="3"/>
</calcChain>
</file>

<file path=xl/sharedStrings.xml><?xml version="1.0" encoding="utf-8"?>
<sst xmlns="http://schemas.openxmlformats.org/spreadsheetml/2006/main" count="37" uniqueCount="33">
  <si>
    <t>Author: Folkers Rojas</t>
  </si>
  <si>
    <t>Fill IN</t>
  </si>
  <si>
    <t>Results</t>
  </si>
  <si>
    <t xml:space="preserve">Source: </t>
  </si>
  <si>
    <t>(N)</t>
  </si>
  <si>
    <t>(lbs)</t>
  </si>
  <si>
    <t>(Nm)</t>
  </si>
  <si>
    <t>δp (mm)</t>
  </si>
  <si>
    <t>Displacement</t>
  </si>
  <si>
    <t>1 bucket</t>
  </si>
  <si>
    <t>2 buckets</t>
  </si>
  <si>
    <t>3 buckets</t>
  </si>
  <si>
    <t>3 buckets, 1 ring</t>
  </si>
  <si>
    <t>3 buckets, 2 rings</t>
  </si>
  <si>
    <t>Total Length - Lt</t>
  </si>
  <si>
    <t>(in)</t>
  </si>
  <si>
    <t>(mm)</t>
  </si>
  <si>
    <t>Distance to Load - Lc</t>
  </si>
  <si>
    <t>Torsional Stiffness</t>
  </si>
  <si>
    <t xml:space="preserve"> (Nm/rad)</t>
  </si>
  <si>
    <t>Rotation Angle - θ</t>
  </si>
  <si>
    <t>(rad)</t>
  </si>
  <si>
    <t>(deg)</t>
  </si>
  <si>
    <t>Applied Load - Fc</t>
  </si>
  <si>
    <t>Title: Abbe Error Angular Stiffness Measurement</t>
  </si>
  <si>
    <t>Torque (from Load)</t>
  </si>
  <si>
    <t>Torque (from Table)</t>
  </si>
  <si>
    <t>TOTAL: Torque</t>
  </si>
  <si>
    <t>Inverse K_Stiffness</t>
  </si>
  <si>
    <t>(rad/(Nm))</t>
  </si>
  <si>
    <t>Angle = Inverse K_stiffness * Torque</t>
  </si>
  <si>
    <t>Date: 20200821</t>
  </si>
  <si>
    <t>Torque = Torsional Stiffness * Rotation 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</si>
</sst>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4" borderId="1" xfId="0" applyFill="1" applyBorder="1"/>
    <xf numFmtId="0" fontId="0" fillId="2" borderId="0" xfId="0" applyFont="1" applyFill="1"/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1" fontId="0" fillId="2" borderId="0" xfId="0" applyNumberFormat="1" applyFill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1" fontId="0" fillId="2" borderId="13" xfId="0" applyNumberForma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4" fillId="2" borderId="0" xfId="0" applyFont="1" applyFill="1"/>
    <xf numFmtId="11" fontId="0" fillId="2" borderId="9" xfId="0" applyNumberFormat="1" applyFill="1" applyBorder="1" applyAlignment="1">
      <alignment horizontal="center" vertical="center"/>
    </xf>
    <xf numFmtId="11" fontId="0" fillId="2" borderId="11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6495038919669"/>
          <c:y val="5.0925925925925923E-2"/>
          <c:w val="0.81005317086315565"/>
          <c:h val="0.766651356080489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'Abbe Error'!$K$6</c:f>
              <c:strCache>
                <c:ptCount val="1"/>
                <c:pt idx="0">
                  <c:v>TOTAL: Torque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5.3045787197745081E-2"/>
                  <c:y val="0.32075908003350118"/>
                </c:manualLayout>
              </c:layout>
              <c:numFmt formatCode="General" sourceLinked="0"/>
              <c:spPr>
                <a:solidFill>
                  <a:schemeClr val="bg1">
                    <a:lumMod val="95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'Abbe Error'!$M$8:$M$12</c:f>
              <c:numCache>
                <c:formatCode>0.0000</c:formatCode>
                <c:ptCount val="5"/>
                <c:pt idx="0">
                  <c:v>1.1601934382467159E-3</c:v>
                </c:pt>
                <c:pt idx="1">
                  <c:v>2.3097071788457995E-3</c:v>
                </c:pt>
                <c:pt idx="2">
                  <c:v>4.3916261999503428E-3</c:v>
                </c:pt>
                <c:pt idx="3">
                  <c:v>7.6532159390681649E-3</c:v>
                </c:pt>
                <c:pt idx="4">
                  <c:v>1.1300733382942255E-2</c:v>
                </c:pt>
              </c:numCache>
            </c:numRef>
          </c:xVal>
          <c:yVal>
            <c:numRef>
              <c:f>'Abbe Error'!$K$8:$K$12</c:f>
              <c:numCache>
                <c:formatCode>0</c:formatCode>
                <c:ptCount val="5"/>
                <c:pt idx="0">
                  <c:v>92.300297999999998</c:v>
                </c:pt>
                <c:pt idx="1">
                  <c:v>112.7982885</c:v>
                </c:pt>
                <c:pt idx="2">
                  <c:v>133.296279</c:v>
                </c:pt>
                <c:pt idx="3">
                  <c:v>158.26178025000002</c:v>
                </c:pt>
                <c:pt idx="4">
                  <c:v>183.2272815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4C-F34F-BAC3-32694EAB7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708976"/>
        <c:axId val="787710656"/>
      </c:scatterChart>
      <c:valAx>
        <c:axId val="787708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Rotation Angle - </a:t>
                </a:r>
                <a:r>
                  <a:rPr lang="el-GR"/>
                  <a:t>θ [</a:t>
                </a:r>
                <a:r>
                  <a:rPr lang="en-US"/>
                  <a:t>rad]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710656"/>
        <c:crosses val="autoZero"/>
        <c:crossBetween val="midCat"/>
      </c:valAx>
      <c:valAx>
        <c:axId val="78771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Moment [Nm]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708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09476292136206"/>
          <c:y val="5.0925925925925923E-2"/>
          <c:w val="0.78542322419557098"/>
          <c:h val="0.781702095844983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'Abbe Error'!$M$6</c:f>
              <c:strCache>
                <c:ptCount val="1"/>
                <c:pt idx="0">
                  <c:v>Rotation Angle - θ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1654264480419479"/>
                  <c:y val="2.2493321087154301E-2"/>
                </c:manualLayout>
              </c:layout>
              <c:numFmt formatCode="General" sourceLinked="0"/>
              <c:spPr>
                <a:solidFill>
                  <a:schemeClr val="bg1">
                    <a:lumMod val="95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'Abbe Error'!$K$8:$K$12</c:f>
              <c:numCache>
                <c:formatCode>0</c:formatCode>
                <c:ptCount val="5"/>
                <c:pt idx="0">
                  <c:v>92.300297999999998</c:v>
                </c:pt>
                <c:pt idx="1">
                  <c:v>112.7982885</c:v>
                </c:pt>
                <c:pt idx="2">
                  <c:v>133.296279</c:v>
                </c:pt>
                <c:pt idx="3">
                  <c:v>158.26178025000002</c:v>
                </c:pt>
                <c:pt idx="4">
                  <c:v>183.2272815</c:v>
                </c:pt>
              </c:numCache>
            </c:numRef>
          </c:xVal>
          <c:yVal>
            <c:numRef>
              <c:f>'Abbe Error'!$N$8:$N$12</c:f>
              <c:numCache>
                <c:formatCode>0.00E+00</c:formatCode>
                <c:ptCount val="5"/>
                <c:pt idx="0">
                  <c:v>6.6474187430308723E-2</c:v>
                </c:pt>
                <c:pt idx="1">
                  <c:v>0.13233647325893233</c:v>
                </c:pt>
                <c:pt idx="2">
                  <c:v>0.25162164645623042</c:v>
                </c:pt>
                <c:pt idx="3">
                  <c:v>0.43849697301085683</c:v>
                </c:pt>
                <c:pt idx="4">
                  <c:v>0.64748432824518842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A7-43C1-AA18-4ADDFE341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708976"/>
        <c:axId val="787710656"/>
      </c:scatterChart>
      <c:valAx>
        <c:axId val="787708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Total</a:t>
                </a:r>
                <a:r>
                  <a:rPr lang="en-US" sz="1200" baseline="0"/>
                  <a:t> Torque</a:t>
                </a:r>
                <a:r>
                  <a:rPr lang="el-GR" sz="1200"/>
                  <a:t> [</a:t>
                </a:r>
                <a:r>
                  <a:rPr lang="en-US" sz="1200"/>
                  <a:t>Nm]</a:t>
                </a:r>
              </a:p>
            </c:rich>
          </c:tx>
          <c:layout>
            <c:manualLayout>
              <c:xMode val="edge"/>
              <c:yMode val="edge"/>
              <c:x val="0.40785414630614586"/>
              <c:y val="0.918456151272274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710656"/>
        <c:crosses val="autoZero"/>
        <c:crossBetween val="midCat"/>
      </c:valAx>
      <c:valAx>
        <c:axId val="78771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Rotation Angle - </a:t>
                </a:r>
                <a:r>
                  <a:rPr lang="el-GR" sz="1200" b="0" i="0" baseline="0">
                    <a:effectLst/>
                  </a:rPr>
                  <a:t>θ [</a:t>
                </a:r>
                <a:r>
                  <a:rPr lang="en-US" sz="1200" b="0" i="0" baseline="0">
                    <a:effectLst/>
                  </a:rPr>
                  <a:t>deg]</a:t>
                </a:r>
                <a:endParaRPr lang="en-US" sz="12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708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41090</xdr:colOff>
      <xdr:row>12</xdr:row>
      <xdr:rowOff>40338</xdr:rowOff>
    </xdr:from>
    <xdr:to>
      <xdr:col>8</xdr:col>
      <xdr:colOff>526679</xdr:colOff>
      <xdr:row>25</xdr:row>
      <xdr:rowOff>161362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CE64B5-8A00-4842-9389-F94BCFF13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685298</xdr:colOff>
      <xdr:row>12</xdr:row>
      <xdr:rowOff>190242</xdr:rowOff>
    </xdr:from>
    <xdr:to>
      <xdr:col>11</xdr:col>
      <xdr:colOff>748911</xdr:colOff>
      <xdr:row>23</xdr:row>
      <xdr:rowOff>11853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87C8F7-88F0-C349-B88C-22F1300C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4840" y="2647837"/>
          <a:ext cx="3859071" cy="2061077"/>
        </a:xfrm>
        <a:prstGeom prst="rect">
          <a:avLst/>
        </a:prstGeom>
      </xdr:spPr>
    </xdr:pic>
    <xdr:clientData/>
  </xdr:twoCellAnchor>
  <xdr:twoCellAnchor>
    <xdr:from>
      <xdr:col>11</xdr:col>
      <xdr:colOff>769403</xdr:colOff>
      <xdr:row>12</xdr:row>
      <xdr:rowOff>139206</xdr:rowOff>
    </xdr:from>
    <xdr:to>
      <xdr:col>16</xdr:col>
      <xdr:colOff>207969</xdr:colOff>
      <xdr:row>26</xdr:row>
      <xdr:rowOff>173181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C1975D-A6A3-4BD0-BC24-8C658E049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7775-94AA-8444-9DC1-9234C03B008E}">
  <dimension ref="B1:P13"/>
  <sheetViews>
    <sheetView tabSelected="1" topLeftCell="G4" zoomScale="168" zoomScaleNormal="168" zoomScalePageLayoutView="150" workbookViewId="0">
      <selection activeCell="R21" sqref="R21"/>
    </sheetView>
  </sheetViews>
  <sheetFormatPr baseColWidth="10" defaultColWidth="10.83203125" defaultRowHeight="16" x14ac:dyDescent="0.2"/>
  <cols>
    <col min="1" max="1" width="5.1640625" style="1" customWidth="1"/>
    <col min="2" max="2" width="15.33203125" style="1" customWidth="1"/>
    <col min="3" max="3" width="8.5" style="1" customWidth="1"/>
    <col min="4" max="4" width="9.83203125" style="1" customWidth="1"/>
    <col min="5" max="5" width="8.1640625" style="1" customWidth="1"/>
    <col min="6" max="6" width="11.33203125" style="1" customWidth="1"/>
    <col min="7" max="7" width="7.83203125" style="1" customWidth="1"/>
    <col min="8" max="8" width="9" style="1" customWidth="1"/>
    <col min="9" max="9" width="17.6640625" style="1" customWidth="1"/>
    <col min="10" max="10" width="17.5" style="1" customWidth="1"/>
    <col min="11" max="11" width="14.6640625" style="1" customWidth="1"/>
    <col min="12" max="12" width="13.33203125" style="1" customWidth="1"/>
    <col min="13" max="13" width="9" style="1" customWidth="1"/>
    <col min="14" max="14" width="10.5" style="1" customWidth="1"/>
    <col min="15" max="15" width="18.5" style="1" customWidth="1"/>
    <col min="16" max="16" width="17.1640625" style="25" customWidth="1"/>
    <col min="17" max="16384" width="10.83203125" style="1"/>
  </cols>
  <sheetData>
    <row r="1" spans="2:16" x14ac:dyDescent="0.2">
      <c r="B1" s="1" t="s">
        <v>0</v>
      </c>
    </row>
    <row r="2" spans="2:16" x14ac:dyDescent="0.2">
      <c r="B2" s="1" t="s">
        <v>31</v>
      </c>
      <c r="G2" s="2" t="s">
        <v>1</v>
      </c>
    </row>
    <row r="3" spans="2:16" x14ac:dyDescent="0.2">
      <c r="B3" s="1" t="s">
        <v>24</v>
      </c>
      <c r="G3" s="3" t="s">
        <v>2</v>
      </c>
      <c r="I3" s="1" t="s">
        <v>32</v>
      </c>
      <c r="O3" s="1" t="s">
        <v>30</v>
      </c>
    </row>
    <row r="4" spans="2:16" x14ac:dyDescent="0.2">
      <c r="B4" s="1" t="s">
        <v>3</v>
      </c>
    </row>
    <row r="5" spans="2:16" ht="17" thickBot="1" x14ac:dyDescent="0.25"/>
    <row r="6" spans="2:16" x14ac:dyDescent="0.2">
      <c r="C6" s="28" t="s">
        <v>14</v>
      </c>
      <c r="D6" s="29"/>
      <c r="E6" s="28" t="s">
        <v>17</v>
      </c>
      <c r="F6" s="30"/>
      <c r="G6" s="28" t="s">
        <v>23</v>
      </c>
      <c r="H6" s="29"/>
      <c r="I6" s="4" t="s">
        <v>25</v>
      </c>
      <c r="J6" s="4" t="s">
        <v>26</v>
      </c>
      <c r="K6" s="4" t="s">
        <v>27</v>
      </c>
      <c r="L6" s="4" t="s">
        <v>8</v>
      </c>
      <c r="M6" s="28" t="s">
        <v>20</v>
      </c>
      <c r="N6" s="29"/>
      <c r="O6" s="4" t="s">
        <v>18</v>
      </c>
      <c r="P6" s="4" t="s">
        <v>28</v>
      </c>
    </row>
    <row r="7" spans="2:16" x14ac:dyDescent="0.2">
      <c r="C7" s="5" t="s">
        <v>15</v>
      </c>
      <c r="D7" s="6" t="s">
        <v>16</v>
      </c>
      <c r="E7" s="6" t="s">
        <v>15</v>
      </c>
      <c r="F7" s="6" t="s">
        <v>16</v>
      </c>
      <c r="G7" s="12" t="s">
        <v>5</v>
      </c>
      <c r="H7" s="13" t="s">
        <v>4</v>
      </c>
      <c r="I7" s="5" t="s">
        <v>6</v>
      </c>
      <c r="J7" s="5" t="s">
        <v>6</v>
      </c>
      <c r="K7" s="5" t="s">
        <v>6</v>
      </c>
      <c r="L7" s="5" t="s">
        <v>7</v>
      </c>
      <c r="M7" s="12" t="s">
        <v>21</v>
      </c>
      <c r="N7" s="13" t="s">
        <v>22</v>
      </c>
      <c r="O7" s="5" t="s">
        <v>19</v>
      </c>
      <c r="P7" s="5" t="s">
        <v>29</v>
      </c>
    </row>
    <row r="8" spans="2:16" x14ac:dyDescent="0.2">
      <c r="B8" s="1" t="s">
        <v>9</v>
      </c>
      <c r="C8" s="7">
        <f>30.25+15*12+11</f>
        <v>221.25</v>
      </c>
      <c r="D8" s="18">
        <f>C8*25.4</f>
        <v>5619.75</v>
      </c>
      <c r="E8" s="9">
        <v>23.25</v>
      </c>
      <c r="F8" s="18">
        <f>E8*25.4</f>
        <v>590.54999999999995</v>
      </c>
      <c r="G8" s="14">
        <v>7.8</v>
      </c>
      <c r="H8" s="17">
        <f>G8*4.45</f>
        <v>34.71</v>
      </c>
      <c r="I8" s="16">
        <f>H8*F8/1000</f>
        <v>20.4979905</v>
      </c>
      <c r="J8" s="16">
        <f>42*4.45*15.125*0.0254</f>
        <v>71.802307499999998</v>
      </c>
      <c r="K8" s="16">
        <f>J8+I8</f>
        <v>92.300297999999998</v>
      </c>
      <c r="L8" s="7">
        <v>6.52</v>
      </c>
      <c r="M8" s="19">
        <f>ATAN(L8/D8)</f>
        <v>1.1601934382467159E-3</v>
      </c>
      <c r="N8" s="26">
        <f>M8*180/PI()</f>
        <v>6.6474187430308723E-2</v>
      </c>
      <c r="O8" s="22">
        <f>(K8)/M8</f>
        <v>79555.955892565806</v>
      </c>
      <c r="P8" s="22">
        <f>1/O8</f>
        <v>1.2569769149030439E-5</v>
      </c>
    </row>
    <row r="9" spans="2:16" x14ac:dyDescent="0.2">
      <c r="B9" s="1" t="s">
        <v>10</v>
      </c>
      <c r="C9" s="7">
        <f t="shared" ref="C9:C12" si="0">30.25+15*12+11</f>
        <v>221.25</v>
      </c>
      <c r="D9" s="18">
        <f t="shared" ref="D9:D12" si="1">C9*25.4</f>
        <v>5619.75</v>
      </c>
      <c r="E9" s="9">
        <v>23.25</v>
      </c>
      <c r="F9" s="18">
        <f t="shared" ref="F9:F12" si="2">E9*25.4</f>
        <v>590.54999999999995</v>
      </c>
      <c r="G9" s="14">
        <f>2*7.8</f>
        <v>15.6</v>
      </c>
      <c r="H9" s="17">
        <f t="shared" ref="H9:H12" si="3">G9*4.45</f>
        <v>69.42</v>
      </c>
      <c r="I9" s="16">
        <f t="shared" ref="I9:I12" si="4">H9*F9/1000</f>
        <v>40.995981</v>
      </c>
      <c r="J9" s="16">
        <f t="shared" ref="J9:J12" si="5">42*4.45*15.125*0.0254</f>
        <v>71.802307499999998</v>
      </c>
      <c r="K9" s="16">
        <f t="shared" ref="K9:K12" si="6">J9+I9</f>
        <v>112.7982885</v>
      </c>
      <c r="L9" s="7">
        <v>12.98</v>
      </c>
      <c r="M9" s="19">
        <f>ATAN(L9/D9)</f>
        <v>2.3097071788457995E-3</v>
      </c>
      <c r="N9" s="26">
        <f>M9*180/PI()</f>
        <v>0.13233647325893233</v>
      </c>
      <c r="O9" s="22">
        <f t="shared" ref="O9:O12" si="7">(K9)/M9</f>
        <v>48836.618569271297</v>
      </c>
      <c r="P9" s="22">
        <f t="shared" ref="P9:P12" si="8">1/O9</f>
        <v>2.0476438158419396E-5</v>
      </c>
    </row>
    <row r="10" spans="2:16" x14ac:dyDescent="0.2">
      <c r="B10" s="1" t="s">
        <v>11</v>
      </c>
      <c r="C10" s="7">
        <f t="shared" si="0"/>
        <v>221.25</v>
      </c>
      <c r="D10" s="18">
        <f t="shared" si="1"/>
        <v>5619.75</v>
      </c>
      <c r="E10" s="9">
        <v>23.25</v>
      </c>
      <c r="F10" s="18">
        <f t="shared" si="2"/>
        <v>590.54999999999995</v>
      </c>
      <c r="G10" s="14">
        <f>3*7.8</f>
        <v>23.4</v>
      </c>
      <c r="H10" s="17">
        <f t="shared" si="3"/>
        <v>104.13</v>
      </c>
      <c r="I10" s="16">
        <f t="shared" si="4"/>
        <v>61.493971499999994</v>
      </c>
      <c r="J10" s="16">
        <f t="shared" si="5"/>
        <v>71.802307499999998</v>
      </c>
      <c r="K10" s="16">
        <f t="shared" si="6"/>
        <v>133.296279</v>
      </c>
      <c r="L10" s="7">
        <v>24.68</v>
      </c>
      <c r="M10" s="19">
        <f t="shared" ref="M10:M12" si="9">ATAN(L10/D10)</f>
        <v>4.3916261999503428E-3</v>
      </c>
      <c r="N10" s="26">
        <f t="shared" ref="N10:N12" si="10">M10*180/PI()</f>
        <v>0.25162164645623042</v>
      </c>
      <c r="O10" s="22">
        <f t="shared" si="7"/>
        <v>30352.373569842355</v>
      </c>
      <c r="P10" s="22">
        <f t="shared" si="8"/>
        <v>3.2946352538095551E-5</v>
      </c>
    </row>
    <row r="11" spans="2:16" x14ac:dyDescent="0.2">
      <c r="B11" s="1" t="s">
        <v>12</v>
      </c>
      <c r="C11" s="7">
        <f t="shared" si="0"/>
        <v>221.25</v>
      </c>
      <c r="D11" s="18">
        <f t="shared" si="1"/>
        <v>5619.75</v>
      </c>
      <c r="E11" s="9">
        <v>23.25</v>
      </c>
      <c r="F11" s="18">
        <f t="shared" si="2"/>
        <v>590.54999999999995</v>
      </c>
      <c r="G11" s="14">
        <f>3*7.8+9.5</f>
        <v>32.9</v>
      </c>
      <c r="H11" s="17">
        <f t="shared" si="3"/>
        <v>146.405</v>
      </c>
      <c r="I11" s="16">
        <f t="shared" si="4"/>
        <v>86.459472750000003</v>
      </c>
      <c r="J11" s="16">
        <f t="shared" si="5"/>
        <v>71.802307499999998</v>
      </c>
      <c r="K11" s="16">
        <f t="shared" si="6"/>
        <v>158.26178025000002</v>
      </c>
      <c r="L11" s="7">
        <v>43.01</v>
      </c>
      <c r="M11" s="19">
        <f t="shared" si="9"/>
        <v>7.6532159390681649E-3</v>
      </c>
      <c r="N11" s="26">
        <f t="shared" si="10"/>
        <v>0.43849697301085683</v>
      </c>
      <c r="O11" s="22">
        <f t="shared" si="7"/>
        <v>20679.121236094317</v>
      </c>
      <c r="P11" s="22">
        <f t="shared" si="8"/>
        <v>4.8357954314545659E-5</v>
      </c>
    </row>
    <row r="12" spans="2:16" ht="17" thickBot="1" x14ac:dyDescent="0.25">
      <c r="B12" s="1" t="s">
        <v>13</v>
      </c>
      <c r="C12" s="7">
        <f t="shared" si="0"/>
        <v>221.25</v>
      </c>
      <c r="D12" s="23">
        <f t="shared" si="1"/>
        <v>5619.75</v>
      </c>
      <c r="E12" s="10">
        <v>23.25</v>
      </c>
      <c r="F12" s="23">
        <f t="shared" si="2"/>
        <v>590.54999999999995</v>
      </c>
      <c r="G12" s="15">
        <f>3*7.8+9.5*2</f>
        <v>42.4</v>
      </c>
      <c r="H12" s="24">
        <f t="shared" si="3"/>
        <v>188.68</v>
      </c>
      <c r="I12" s="21">
        <f t="shared" si="4"/>
        <v>111.42497400000001</v>
      </c>
      <c r="J12" s="21">
        <f t="shared" si="5"/>
        <v>71.802307499999998</v>
      </c>
      <c r="K12" s="21">
        <f t="shared" si="6"/>
        <v>183.2272815</v>
      </c>
      <c r="L12" s="8">
        <v>63.51</v>
      </c>
      <c r="M12" s="20">
        <f t="shared" si="9"/>
        <v>1.1300733382942255E-2</v>
      </c>
      <c r="N12" s="27">
        <f t="shared" si="10"/>
        <v>0.64748432824518842</v>
      </c>
      <c r="O12" s="22">
        <f t="shared" si="7"/>
        <v>16213.751381531578</v>
      </c>
      <c r="P12" s="22">
        <f t="shared" si="8"/>
        <v>6.1676041310159663E-5</v>
      </c>
    </row>
    <row r="13" spans="2:16" x14ac:dyDescent="0.2">
      <c r="O13" s="11"/>
    </row>
  </sheetData>
  <mergeCells count="4">
    <mergeCell ref="C6:D6"/>
    <mergeCell ref="E6:F6"/>
    <mergeCell ref="M6:N6"/>
    <mergeCell ref="G6:H6"/>
  </mergeCell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Abbe Error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Folkers Rojas</dc:creator>
  <cp:lastModifiedBy>Microsoft Office User</cp:lastModifiedBy>
  <dcterms:created xsi:type="dcterms:W3CDTF">2015-08-14T19:15:03Z</dcterms:created>
  <dcterms:modified xsi:type="dcterms:W3CDTF">2020-08-22T02:25:04Z</dcterms:modified>
</cp:coreProperties>
</file>